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920717556866c3/Documenten/Projecten/proj in uitvoering/2013-009 Ondernemersfonds Bodegraven-Reeuwijk/overzicht - verdeling  v d  subsidie  aan verenigingen/2024/"/>
    </mc:Choice>
  </mc:AlternateContent>
  <xr:revisionPtr revIDLastSave="0" documentId="8_{0C98E1FD-03E7-4B21-B8D5-903004F0CDA1}" xr6:coauthVersionLast="47" xr6:coauthVersionMax="47" xr10:uidLastSave="{00000000-0000-0000-0000-000000000000}"/>
  <bookViews>
    <workbookView xWindow="-120" yWindow="-120" windowWidth="29040" windowHeight="15840" xr2:uid="{4E84F15E-D746-40F2-9E4C-C43D522EF03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O31" i="1"/>
  <c r="N26" i="1"/>
  <c r="E51" i="1"/>
  <c r="N15" i="1"/>
  <c r="N14" i="1"/>
  <c r="D49" i="1"/>
  <c r="E46" i="1"/>
  <c r="F46" i="1" s="1"/>
  <c r="G46" i="1" s="1"/>
  <c r="H46" i="1" s="1"/>
  <c r="M46" i="1" s="1"/>
  <c r="E45" i="1"/>
  <c r="E43" i="1"/>
  <c r="F43" i="1" s="1"/>
  <c r="I43" i="1" s="1"/>
  <c r="E42" i="1"/>
  <c r="F42" i="1" s="1"/>
  <c r="I42" i="1" s="1"/>
  <c r="E41" i="1"/>
  <c r="F41" i="1" s="1"/>
  <c r="I41" i="1" s="1"/>
  <c r="E40" i="1"/>
  <c r="F40" i="1" s="1"/>
  <c r="I40" i="1" s="1"/>
  <c r="E39" i="1"/>
  <c r="F39" i="1" s="1"/>
  <c r="G39" i="1" s="1"/>
  <c r="H39" i="1" s="1"/>
  <c r="M39" i="1" s="1"/>
  <c r="O39" i="1" s="1"/>
  <c r="E38" i="1"/>
  <c r="F38" i="1" s="1"/>
  <c r="G38" i="1" s="1"/>
  <c r="H38" i="1" s="1"/>
  <c r="M38" i="1" s="1"/>
  <c r="O38" i="1" s="1"/>
  <c r="E37" i="1"/>
  <c r="F37" i="1" s="1"/>
  <c r="G37" i="1" s="1"/>
  <c r="H37" i="1" s="1"/>
  <c r="M37" i="1" s="1"/>
  <c r="O37" i="1" s="1"/>
  <c r="E36" i="1"/>
  <c r="E34" i="1"/>
  <c r="F34" i="1" s="1"/>
  <c r="G34" i="1" s="1"/>
  <c r="E33" i="1"/>
  <c r="F33" i="1" s="1"/>
  <c r="G33" i="1" s="1"/>
  <c r="E32" i="1"/>
  <c r="F32" i="1" s="1"/>
  <c r="G32" i="1" s="1"/>
  <c r="E30" i="1"/>
  <c r="F30" i="1" s="1"/>
  <c r="G30" i="1" s="1"/>
  <c r="H30" i="1" s="1"/>
  <c r="M31" i="1" s="1"/>
  <c r="E28" i="1"/>
  <c r="F28" i="1" s="1"/>
  <c r="G28" i="1" s="1"/>
  <c r="H28" i="1" s="1"/>
  <c r="N28" i="1" s="1"/>
  <c r="E27" i="1"/>
  <c r="F27" i="1" s="1"/>
  <c r="G27" i="1" s="1"/>
  <c r="H27" i="1" s="1"/>
  <c r="N27" i="1" s="1"/>
  <c r="O29" i="1" s="1"/>
  <c r="E26" i="1"/>
  <c r="F26" i="1" s="1"/>
  <c r="G26" i="1" s="1"/>
  <c r="H26" i="1" s="1"/>
  <c r="E25" i="1"/>
  <c r="E23" i="1"/>
  <c r="F23" i="1" s="1"/>
  <c r="G23" i="1" s="1"/>
  <c r="E22" i="1"/>
  <c r="E21" i="1"/>
  <c r="F21" i="1" s="1"/>
  <c r="G21" i="1" s="1"/>
  <c r="E19" i="1"/>
  <c r="F19" i="1" s="1"/>
  <c r="G19" i="1" s="1"/>
  <c r="H19" i="1" s="1"/>
  <c r="N19" i="1" s="1"/>
  <c r="E18" i="1"/>
  <c r="F18" i="1" s="1"/>
  <c r="G18" i="1" s="1"/>
  <c r="H18" i="1" s="1"/>
  <c r="N18" i="1" s="1"/>
  <c r="E17" i="1"/>
  <c r="F17" i="1" s="1"/>
  <c r="E15" i="1"/>
  <c r="F15" i="1" s="1"/>
  <c r="G15" i="1" s="1"/>
  <c r="H15" i="1" s="1"/>
  <c r="E14" i="1"/>
  <c r="F14" i="1" s="1"/>
  <c r="G14" i="1" s="1"/>
  <c r="H14" i="1" s="1"/>
  <c r="E13" i="1"/>
  <c r="F13" i="1" s="1"/>
  <c r="G13" i="1" s="1"/>
  <c r="H13" i="1" s="1"/>
  <c r="N13" i="1" s="1"/>
  <c r="E12" i="1"/>
  <c r="F12" i="1" s="1"/>
  <c r="G12" i="1" s="1"/>
  <c r="E11" i="1"/>
  <c r="F11" i="1" s="1"/>
  <c r="G11" i="1" s="1"/>
  <c r="J44" i="1" l="1"/>
  <c r="G17" i="1"/>
  <c r="H17" i="1" s="1"/>
  <c r="H11" i="1"/>
  <c r="N11" i="1" s="1"/>
  <c r="F22" i="1"/>
  <c r="G22" i="1" s="1"/>
  <c r="H22" i="1" s="1"/>
  <c r="N22" i="1" s="1"/>
  <c r="H21" i="1"/>
  <c r="N21" i="1" s="1"/>
  <c r="H23" i="1"/>
  <c r="N23" i="1" s="1"/>
  <c r="H12" i="1"/>
  <c r="N12" i="1" s="1"/>
  <c r="M29" i="1"/>
  <c r="H33" i="1"/>
  <c r="N33" i="1" s="1"/>
  <c r="H32" i="1"/>
  <c r="N32" i="1" s="1"/>
  <c r="H34" i="1"/>
  <c r="N34" i="1" s="1"/>
  <c r="F25" i="1"/>
  <c r="G25" i="1" s="1"/>
  <c r="H25" i="1" s="1"/>
  <c r="M25" i="1" s="1"/>
  <c r="O25" i="1" s="1"/>
  <c r="F36" i="1"/>
  <c r="G36" i="1" s="1"/>
  <c r="H36" i="1" s="1"/>
  <c r="M36" i="1" s="1"/>
  <c r="O36" i="1" s="1"/>
  <c r="F45" i="1"/>
  <c r="G45" i="1" s="1"/>
  <c r="H45" i="1" s="1"/>
  <c r="M45" i="1" s="1"/>
  <c r="O45" i="1" s="1"/>
  <c r="E49" i="1"/>
  <c r="O16" i="1" l="1"/>
  <c r="O35" i="1"/>
  <c r="M20" i="1"/>
  <c r="N17" i="1"/>
  <c r="O20" i="1" s="1"/>
  <c r="O24" i="1"/>
  <c r="M24" i="1"/>
  <c r="M16" i="1"/>
  <c r="H49" i="1"/>
  <c r="H50" i="1" s="1"/>
  <c r="M35" i="1"/>
  <c r="L44" i="1"/>
  <c r="O44" i="1" s="1"/>
  <c r="K40" i="1"/>
  <c r="O40" i="1" s="1"/>
  <c r="G48" i="1"/>
  <c r="L48" i="1" s="1"/>
  <c r="O48" i="1" s="1"/>
  <c r="O51" i="1" l="1"/>
  <c r="P51" i="1" s="1"/>
  <c r="L49" i="1"/>
  <c r="K50" i="1"/>
  <c r="L50" i="1" l="1"/>
  <c r="M50" i="1" s="1"/>
</calcChain>
</file>

<file path=xl/sharedStrings.xml><?xml version="1.0" encoding="utf-8"?>
<sst xmlns="http://schemas.openxmlformats.org/spreadsheetml/2006/main" count="75" uniqueCount="67">
  <si>
    <t>gebaseerd op het convenant 2022-2024 van 19-04-2022</t>
  </si>
  <si>
    <t>netto voor</t>
  </si>
  <si>
    <t xml:space="preserve">gemeente </t>
  </si>
  <si>
    <t xml:space="preserve">totaal </t>
  </si>
  <si>
    <t>naar sport</t>
  </si>
  <si>
    <t>naar opbr</t>
  </si>
  <si>
    <t>totaal</t>
  </si>
  <si>
    <t xml:space="preserve">aandeel </t>
  </si>
  <si>
    <t>af</t>
  </si>
  <si>
    <t>de</t>
  </si>
  <si>
    <t xml:space="preserve">brede </t>
  </si>
  <si>
    <t>pos 15, 21,26</t>
  </si>
  <si>
    <t>Trekkingsgebied</t>
  </si>
  <si>
    <t>bedrag</t>
  </si>
  <si>
    <t>ak 6% O.F.</t>
  </si>
  <si>
    <t>netto</t>
  </si>
  <si>
    <t>gbp 15%</t>
  </si>
  <si>
    <t>verenigingen</t>
  </si>
  <si>
    <t>fonds</t>
  </si>
  <si>
    <t>01a - VOKB - centrum Bodegraven</t>
  </si>
  <si>
    <t>01b - VOKB - Doortocht</t>
  </si>
  <si>
    <t>01c - VOKB - Vromade</t>
  </si>
  <si>
    <t>01d - VOKB - horeca</t>
  </si>
  <si>
    <t>01e - VOKB - vrije nesse</t>
  </si>
  <si>
    <t>03b - OCB - broekvelden</t>
  </si>
  <si>
    <t>03c - OCB - groote wetering</t>
  </si>
  <si>
    <t>03d - OCB - dronenhoek</t>
  </si>
  <si>
    <t>04a - Bruggeakker Reeuwijk - bruggehoofd</t>
  </si>
  <si>
    <t>04b - Bruggeakker Reeuwijk - miereakker</t>
  </si>
  <si>
    <t>04c - Bruggeakker Reeuwijk - reeuwijk overige</t>
  </si>
  <si>
    <t>05 - Rijnhoek</t>
  </si>
  <si>
    <t>06a - AAR - reeuwijkse poort</t>
  </si>
  <si>
    <t>06b - AAR - buitenom</t>
  </si>
  <si>
    <t>06c - AAR - th v leeuwensingel</t>
  </si>
  <si>
    <t>07 - Zoutman</t>
  </si>
  <si>
    <t>08a - Wierickeland - waarder</t>
  </si>
  <si>
    <t>08b - Wierickeland - nieuwerbrug</t>
  </si>
  <si>
    <t>08c - Wierickeland - driebruggen</t>
  </si>
  <si>
    <t>11.1 - Reeuwijk dorp</t>
  </si>
  <si>
    <t>12 - Agrariërs</t>
  </si>
  <si>
    <t>13a - Elf Graven Reeuwijk - recreatie en toerisme</t>
  </si>
  <si>
    <t>13b - Elf Graven Reeuwijk - water en eilandjes</t>
  </si>
  <si>
    <t>14 - Sport</t>
  </si>
  <si>
    <t>15 - Onderwijs</t>
  </si>
  <si>
    <t>21 - Nuts</t>
  </si>
  <si>
    <t>26 - Gemeentelijke gebouwen</t>
  </si>
  <si>
    <t>34 - Bedrijven Dammekant</t>
  </si>
  <si>
    <t>35 - Meije</t>
  </si>
  <si>
    <t>Totalen</t>
  </si>
  <si>
    <t>controle totaal</t>
  </si>
  <si>
    <t>toekenning subsidie 2024</t>
  </si>
  <si>
    <t>20-12-2023  brief van de gemeente - voorlopige subsidie verlening € 300.046,07</t>
  </si>
  <si>
    <t>verdeling subsidie 2024 naar netto bedragen</t>
  </si>
  <si>
    <t>50% van pos</t>
  </si>
  <si>
    <t>14 15 21 26</t>
  </si>
  <si>
    <t>uitgangspunt is de mail opgave van R Koedood van 22 mei 2024</t>
  </si>
  <si>
    <t>*  360 objecten nog geen waarde dus ook niet in het bedrag meegenomen</t>
  </si>
  <si>
    <t>definitieve vaststelling subsidie</t>
  </si>
  <si>
    <t>brief van de gemeente van 19 maart 2025</t>
  </si>
  <si>
    <t>%</t>
  </si>
  <si>
    <t>afrekening +</t>
  </si>
  <si>
    <t>6,9836008</t>
  </si>
  <si>
    <t>verhoging € 20.954,02</t>
  </si>
  <si>
    <t>FP22-05-2024</t>
  </si>
  <si>
    <t xml:space="preserve">voorlopige vaststelling  </t>
  </si>
  <si>
    <t>FP 21-03-25</t>
  </si>
  <si>
    <t>totaal          € 321.000,09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</si>
</sst>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4" xfId="0" applyBorder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0" fillId="0" borderId="6" xfId="0" applyBorder="1" applyAlignment="1">
      <alignment horizontal="center"/>
    </xf>
    <xf numFmtId="9" fontId="0" fillId="0" borderId="0" xfId="0" applyNumberFormat="1"/>
    <xf numFmtId="0" fontId="0" fillId="0" borderId="7" xfId="0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8" xfId="0" applyBorder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44" fontId="0" fillId="3" borderId="0" xfId="0" applyNumberFormat="1" applyFill="1" applyAlignment="1">
      <alignment horizontal="center"/>
    </xf>
    <xf numFmtId="44" fontId="0" fillId="0" borderId="0" xfId="0" applyNumberFormat="1"/>
    <xf numFmtId="44" fontId="0" fillId="4" borderId="0" xfId="0" applyNumberFormat="1" applyFill="1"/>
    <xf numFmtId="0" fontId="0" fillId="5" borderId="0" xfId="0" applyFill="1"/>
    <xf numFmtId="10" fontId="0" fillId="3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44" fontId="0" fillId="5" borderId="0" xfId="0" applyNumberFormat="1" applyFill="1" applyAlignment="1">
      <alignment horizontal="center"/>
    </xf>
    <xf numFmtId="44" fontId="0" fillId="5" borderId="0" xfId="0" applyNumberFormat="1" applyFill="1"/>
    <xf numFmtId="0" fontId="0" fillId="5" borderId="0" xfId="0" applyFill="1" applyAlignment="1">
      <alignment horizontal="center"/>
    </xf>
    <xf numFmtId="44" fontId="0" fillId="5" borderId="0" xfId="1" applyFont="1" applyFill="1" applyAlignment="1">
      <alignment horizontal="center"/>
    </xf>
    <xf numFmtId="44" fontId="0" fillId="5" borderId="0" xfId="1" applyFont="1" applyFill="1"/>
    <xf numFmtId="44" fontId="0" fillId="3" borderId="0" xfId="1" applyFont="1" applyFill="1" applyAlignment="1">
      <alignment horizontal="center"/>
    </xf>
    <xf numFmtId="44" fontId="4" fillId="0" borderId="0" xfId="0" applyNumberFormat="1" applyFont="1"/>
    <xf numFmtId="164" fontId="0" fillId="5" borderId="0" xfId="0" applyNumberFormat="1" applyFill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9" xfId="1" applyFont="1" applyBorder="1"/>
    <xf numFmtId="0" fontId="0" fillId="0" borderId="10" xfId="0" applyBorder="1"/>
    <xf numFmtId="44" fontId="0" fillId="0" borderId="10" xfId="0" applyNumberFormat="1" applyBorder="1"/>
    <xf numFmtId="44" fontId="0" fillId="0" borderId="11" xfId="0" applyNumberForma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2" xfId="0" applyBorder="1"/>
    <xf numFmtId="0" fontId="7" fillId="0" borderId="0" xfId="0" applyFont="1"/>
    <xf numFmtId="0" fontId="7" fillId="0" borderId="7" xfId="0" applyFont="1" applyBorder="1"/>
    <xf numFmtId="0" fontId="7" fillId="0" borderId="0" xfId="0" applyFont="1" applyAlignment="1">
      <alignment horizontal="center"/>
    </xf>
    <xf numFmtId="14" fontId="0" fillId="6" borderId="0" xfId="0" applyNumberFormat="1" applyFill="1" applyAlignment="1">
      <alignment horizontal="left"/>
    </xf>
    <xf numFmtId="0" fontId="0" fillId="6" borderId="0" xfId="0" applyFill="1"/>
    <xf numFmtId="49" fontId="0" fillId="6" borderId="0" xfId="0" applyNumberFormat="1" applyFill="1" applyAlignment="1">
      <alignment horizontal="right"/>
    </xf>
    <xf numFmtId="49" fontId="0" fillId="0" borderId="0" xfId="0" applyNumberFormat="1"/>
    <xf numFmtId="4" fontId="0" fillId="6" borderId="0" xfId="0" applyNumberFormat="1" applyFill="1" applyAlignment="1">
      <alignment horizontal="right"/>
    </xf>
    <xf numFmtId="4" fontId="0" fillId="6" borderId="0" xfId="0" applyNumberFormat="1" applyFill="1"/>
    <xf numFmtId="0" fontId="0" fillId="6" borderId="13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" xfId="0" applyFill="1" applyBorder="1"/>
    <xf numFmtId="0" fontId="0" fillId="6" borderId="12" xfId="0" applyFill="1" applyBorder="1"/>
    <xf numFmtId="0" fontId="0" fillId="6" borderId="8" xfId="0" applyFill="1" applyBorder="1"/>
    <xf numFmtId="0" fontId="5" fillId="6" borderId="13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DF67-0579-491C-B574-8CC783DDF70B}">
  <sheetPr>
    <pageSetUpPr fitToPage="1"/>
  </sheetPr>
  <dimension ref="A1:P51"/>
  <sheetViews>
    <sheetView tabSelected="1" workbookViewId="0">
      <selection activeCell="F5" sqref="F5"/>
    </sheetView>
  </sheetViews>
  <sheetFormatPr defaultRowHeight="15" x14ac:dyDescent="0.25"/>
  <cols>
    <col min="4" max="4" width="13.28515625" customWidth="1"/>
    <col min="5" max="5" width="12" customWidth="1"/>
    <col min="6" max="6" width="12.5703125" customWidth="1"/>
    <col min="7" max="7" width="12.42578125" customWidth="1"/>
    <col min="8" max="8" width="13" customWidth="1"/>
    <col min="9" max="9" width="11.42578125" customWidth="1"/>
    <col min="10" max="10" width="11.85546875" customWidth="1"/>
    <col min="11" max="12" width="11.42578125" customWidth="1"/>
    <col min="13" max="13" width="12.140625" customWidth="1"/>
    <col min="14" max="14" width="9.28515625" customWidth="1"/>
    <col min="15" max="15" width="10.85546875" customWidth="1"/>
    <col min="16" max="16" width="10.28515625" customWidth="1"/>
  </cols>
  <sheetData>
    <row r="1" spans="1:16" x14ac:dyDescent="0.25">
      <c r="A1" s="6" t="s">
        <v>64</v>
      </c>
      <c r="B1" s="4"/>
      <c r="C1" s="5"/>
      <c r="D1" t="s">
        <v>63</v>
      </c>
      <c r="I1" s="61" t="s">
        <v>57</v>
      </c>
      <c r="J1" s="62"/>
      <c r="K1" s="62"/>
      <c r="L1" s="51" t="s">
        <v>65</v>
      </c>
      <c r="M1" s="50"/>
      <c r="N1" s="51"/>
      <c r="O1" s="51"/>
    </row>
    <row r="2" spans="1:16" ht="15.75" x14ac:dyDescent="0.25">
      <c r="A2" s="47" t="s">
        <v>50</v>
      </c>
      <c r="B2" s="48"/>
      <c r="C2" s="49"/>
      <c r="I2" s="56" t="s">
        <v>58</v>
      </c>
      <c r="J2" s="57"/>
      <c r="K2" s="57"/>
      <c r="L2" s="51"/>
      <c r="M2" s="51" t="s">
        <v>60</v>
      </c>
      <c r="N2" s="52" t="s">
        <v>61</v>
      </c>
      <c r="O2" s="51" t="s">
        <v>59</v>
      </c>
    </row>
    <row r="3" spans="1:16" x14ac:dyDescent="0.25">
      <c r="A3" s="41" t="s">
        <v>52</v>
      </c>
      <c r="B3" s="41"/>
      <c r="C3" s="40"/>
      <c r="E3" s="2"/>
      <c r="I3" s="58"/>
      <c r="J3" s="51"/>
      <c r="K3" s="51"/>
      <c r="L3" s="51"/>
      <c r="M3" s="51"/>
      <c r="N3" s="51"/>
      <c r="O3" s="51"/>
    </row>
    <row r="4" spans="1:16" x14ac:dyDescent="0.25">
      <c r="A4" s="4" t="s">
        <v>0</v>
      </c>
      <c r="B4" s="4"/>
      <c r="C4" s="5"/>
      <c r="E4" s="45"/>
      <c r="I4" s="58"/>
      <c r="J4" s="51"/>
      <c r="K4" s="51"/>
      <c r="L4" s="51"/>
      <c r="M4" s="51"/>
      <c r="N4" s="51"/>
      <c r="O4" s="51"/>
    </row>
    <row r="5" spans="1:16" x14ac:dyDescent="0.25">
      <c r="A5" t="s">
        <v>51</v>
      </c>
      <c r="C5" s="2"/>
      <c r="D5" s="2"/>
      <c r="E5" s="44"/>
      <c r="I5" s="58" t="s">
        <v>62</v>
      </c>
      <c r="J5" s="51"/>
      <c r="K5" s="51"/>
      <c r="L5" s="51"/>
      <c r="M5" s="63" t="s">
        <v>66</v>
      </c>
      <c r="N5" s="63"/>
      <c r="O5" s="51"/>
    </row>
    <row r="6" spans="1:16" x14ac:dyDescent="0.25">
      <c r="A6" s="42" t="s">
        <v>55</v>
      </c>
      <c r="B6" s="42"/>
      <c r="C6" s="43"/>
      <c r="D6" s="43"/>
      <c r="E6" s="44"/>
      <c r="I6" s="58"/>
      <c r="J6" s="51"/>
      <c r="K6" s="51"/>
      <c r="L6" s="51"/>
      <c r="M6" s="51"/>
      <c r="N6" s="51"/>
      <c r="O6" s="51"/>
    </row>
    <row r="7" spans="1:16" ht="15.75" thickBot="1" x14ac:dyDescent="0.3">
      <c r="A7" s="42" t="s">
        <v>56</v>
      </c>
      <c r="B7" s="42"/>
      <c r="C7" s="43"/>
      <c r="D7" s="43"/>
      <c r="E7" s="46"/>
      <c r="I7" s="59"/>
      <c r="J7" s="60"/>
      <c r="K7" s="60"/>
      <c r="L7" s="51"/>
      <c r="M7" s="51"/>
      <c r="N7" s="51"/>
      <c r="O7" s="51"/>
    </row>
    <row r="8" spans="1:16" x14ac:dyDescent="0.25">
      <c r="A8" s="6"/>
      <c r="B8" s="4"/>
      <c r="C8" s="5"/>
      <c r="D8" s="7"/>
      <c r="E8" s="8"/>
      <c r="F8" s="8"/>
      <c r="G8" s="8"/>
      <c r="H8" s="8" t="s">
        <v>1</v>
      </c>
      <c r="I8" s="8" t="s">
        <v>2</v>
      </c>
      <c r="J8" s="8" t="s">
        <v>3</v>
      </c>
      <c r="K8" s="9" t="s">
        <v>4</v>
      </c>
      <c r="L8" s="9" t="s">
        <v>5</v>
      </c>
      <c r="M8" s="1" t="s">
        <v>6</v>
      </c>
      <c r="N8" s="51"/>
      <c r="O8" s="51"/>
    </row>
    <row r="9" spans="1:16" x14ac:dyDescent="0.25">
      <c r="C9" s="2"/>
      <c r="D9" s="10" t="s">
        <v>7</v>
      </c>
      <c r="E9" t="s">
        <v>8</v>
      </c>
      <c r="H9" t="s">
        <v>9</v>
      </c>
      <c r="I9" t="s">
        <v>10</v>
      </c>
      <c r="J9" t="s">
        <v>11</v>
      </c>
      <c r="K9" s="11" t="s">
        <v>53</v>
      </c>
      <c r="L9" s="11" t="s">
        <v>53</v>
      </c>
      <c r="M9" s="12"/>
      <c r="N9" s="51"/>
      <c r="O9" s="51"/>
    </row>
    <row r="10" spans="1:16" ht="15.75" thickBot="1" x14ac:dyDescent="0.3">
      <c r="A10" s="13" t="s">
        <v>12</v>
      </c>
      <c r="C10" s="2"/>
      <c r="D10" s="14" t="s">
        <v>13</v>
      </c>
      <c r="E10" s="15" t="s">
        <v>14</v>
      </c>
      <c r="F10" s="15" t="s">
        <v>15</v>
      </c>
      <c r="G10" s="15" t="s">
        <v>16</v>
      </c>
      <c r="H10" s="15" t="s">
        <v>17</v>
      </c>
      <c r="I10" s="15" t="s">
        <v>18</v>
      </c>
      <c r="J10" s="15"/>
      <c r="K10" s="15" t="s">
        <v>54</v>
      </c>
      <c r="L10" s="15" t="s">
        <v>54</v>
      </c>
      <c r="M10" s="3"/>
      <c r="N10" s="51"/>
      <c r="O10" s="51"/>
    </row>
    <row r="11" spans="1:16" x14ac:dyDescent="0.25">
      <c r="A11" s="16" t="s">
        <v>19</v>
      </c>
      <c r="B11" s="17"/>
      <c r="C11" s="18"/>
      <c r="D11" s="19">
        <v>34722.71</v>
      </c>
      <c r="E11" s="20">
        <f>D11*-6%</f>
        <v>-2083.3625999999999</v>
      </c>
      <c r="F11" s="20">
        <f>D11+E11</f>
        <v>32639.347399999999</v>
      </c>
      <c r="G11" s="20">
        <f>F11*-15%</f>
        <v>-4895.90211</v>
      </c>
      <c r="H11" s="21">
        <f>F11+G11</f>
        <v>27743.44529</v>
      </c>
      <c r="M11" s="22"/>
      <c r="N11" s="54">
        <f>H11/100*N2+H11</f>
        <v>29680.936757220003</v>
      </c>
      <c r="O11" s="55"/>
      <c r="P11" s="53"/>
    </row>
    <row r="12" spans="1:16" x14ac:dyDescent="0.25">
      <c r="A12" s="16" t="s">
        <v>20</v>
      </c>
      <c r="B12" s="16"/>
      <c r="C12" s="23"/>
      <c r="D12" s="19">
        <v>3502.03</v>
      </c>
      <c r="E12" s="20">
        <f>D12*-6%</f>
        <v>-210.12180000000001</v>
      </c>
      <c r="F12" s="20">
        <f>D12+E12</f>
        <v>3291.9082000000003</v>
      </c>
      <c r="G12" s="20">
        <f>F12*-15%</f>
        <v>-493.78623000000005</v>
      </c>
      <c r="H12" s="21">
        <f t="shared" ref="H12:H15" si="0">D12+E12+G12</f>
        <v>2798.1219700000001</v>
      </c>
      <c r="M12" s="22"/>
      <c r="N12" s="54">
        <f>H12*N2/100+H12</f>
        <v>2993.531638281896</v>
      </c>
      <c r="O12" s="55"/>
    </row>
    <row r="13" spans="1:16" x14ac:dyDescent="0.25">
      <c r="A13" s="16" t="s">
        <v>21</v>
      </c>
      <c r="B13" s="16"/>
      <c r="C13" s="23"/>
      <c r="D13" s="19">
        <v>1273.54</v>
      </c>
      <c r="E13" s="20">
        <f>D13*-6%</f>
        <v>-76.412399999999991</v>
      </c>
      <c r="F13" s="20">
        <f>D13+E13</f>
        <v>1197.1276</v>
      </c>
      <c r="G13" s="20">
        <f t="shared" ref="G13:G15" si="1">F13*-15%</f>
        <v>-179.56914</v>
      </c>
      <c r="H13" s="21">
        <f t="shared" si="0"/>
        <v>1017.55846</v>
      </c>
      <c r="M13" s="22"/>
      <c r="N13" s="54">
        <f>H13*N2/100+H13</f>
        <v>1088.6206807530277</v>
      </c>
      <c r="O13" s="55"/>
    </row>
    <row r="14" spans="1:16" x14ac:dyDescent="0.25">
      <c r="A14" s="16" t="s">
        <v>22</v>
      </c>
      <c r="B14" s="16"/>
      <c r="C14" s="23"/>
      <c r="D14" s="19">
        <v>4759.9399999999996</v>
      </c>
      <c r="E14" s="20">
        <f>D14*-6%</f>
        <v>-285.59639999999996</v>
      </c>
      <c r="F14" s="20">
        <f>D14+E14</f>
        <v>4474.3435999999992</v>
      </c>
      <c r="G14" s="20">
        <f t="shared" si="1"/>
        <v>-671.15153999999984</v>
      </c>
      <c r="H14" s="21">
        <f t="shared" si="0"/>
        <v>3803.1920599999994</v>
      </c>
      <c r="M14" s="22"/>
      <c r="N14" s="54">
        <f>H14*N2/100+H14</f>
        <v>4068.7918111276958</v>
      </c>
      <c r="O14" s="55"/>
    </row>
    <row r="15" spans="1:16" x14ac:dyDescent="0.25">
      <c r="A15" s="16" t="s">
        <v>23</v>
      </c>
      <c r="B15" s="16"/>
      <c r="C15" s="23"/>
      <c r="D15" s="19">
        <v>1677.85</v>
      </c>
      <c r="E15" s="20">
        <f>D15*-6%</f>
        <v>-100.67099999999999</v>
      </c>
      <c r="F15" s="20">
        <f>D15+E15</f>
        <v>1577.1789999999999</v>
      </c>
      <c r="G15" s="20">
        <f t="shared" si="1"/>
        <v>-236.57684999999998</v>
      </c>
      <c r="H15" s="21">
        <f t="shared" si="0"/>
        <v>1340.6021499999999</v>
      </c>
      <c r="M15" s="22"/>
      <c r="N15" s="54">
        <f>H15*N2/100+H15</f>
        <v>1434.2244524722171</v>
      </c>
      <c r="O15" s="55"/>
    </row>
    <row r="16" spans="1:16" x14ac:dyDescent="0.25">
      <c r="A16" s="22" t="s">
        <v>6</v>
      </c>
      <c r="B16" s="22"/>
      <c r="C16" s="24"/>
      <c r="D16" s="25"/>
      <c r="E16" s="26"/>
      <c r="F16" s="26"/>
      <c r="G16" s="26"/>
      <c r="H16" s="26"/>
      <c r="I16" s="22"/>
      <c r="J16" s="22"/>
      <c r="K16" s="22"/>
      <c r="L16" s="22"/>
      <c r="M16" s="26">
        <f>H11+H12+H13+H14+H15</f>
        <v>36702.919929999996</v>
      </c>
      <c r="N16" s="54"/>
      <c r="O16" s="55">
        <f>N11+N12+N13+N14+N15</f>
        <v>39266.105339854839</v>
      </c>
    </row>
    <row r="17" spans="1:15" x14ac:dyDescent="0.25">
      <c r="A17" s="16" t="s">
        <v>24</v>
      </c>
      <c r="B17" s="16"/>
      <c r="C17" s="23"/>
      <c r="D17" s="19">
        <v>49980.75</v>
      </c>
      <c r="E17" s="20">
        <f>D17*-6%</f>
        <v>-2998.8449999999998</v>
      </c>
      <c r="F17" s="20">
        <f>D17+E17</f>
        <v>46981.904999999999</v>
      </c>
      <c r="G17" s="20">
        <f>F17*-15%</f>
        <v>-7047.28575</v>
      </c>
      <c r="H17" s="21">
        <f>F17+G17</f>
        <v>39934.619249999996</v>
      </c>
      <c r="M17" s="22"/>
      <c r="N17" s="54">
        <f>H17*N2/100+H17</f>
        <v>42723.493639419947</v>
      </c>
      <c r="O17" s="55"/>
    </row>
    <row r="18" spans="1:15" x14ac:dyDescent="0.25">
      <c r="A18" s="16" t="s">
        <v>25</v>
      </c>
      <c r="B18" s="16"/>
      <c r="C18" s="23"/>
      <c r="D18" s="19">
        <v>26623.45</v>
      </c>
      <c r="E18" s="20">
        <f>D18*-6%</f>
        <v>-1597.4069999999999</v>
      </c>
      <c r="F18" s="20">
        <f>D18+E18</f>
        <v>25026.043000000001</v>
      </c>
      <c r="G18" s="20">
        <f>F18*-15%</f>
        <v>-3753.9064499999999</v>
      </c>
      <c r="H18" s="21">
        <f>D18+E18+G18</f>
        <v>21272.136550000003</v>
      </c>
      <c r="M18" s="22"/>
      <c r="N18" s="54">
        <f>H18*N2/100+H18</f>
        <v>22757.697648282894</v>
      </c>
      <c r="O18" s="55"/>
    </row>
    <row r="19" spans="1:15" x14ac:dyDescent="0.25">
      <c r="A19" s="16" t="s">
        <v>26</v>
      </c>
      <c r="B19" s="16"/>
      <c r="C19" s="23"/>
      <c r="D19" s="19">
        <v>1755.21</v>
      </c>
      <c r="E19" s="20">
        <f>D19*-6%</f>
        <v>-105.3126</v>
      </c>
      <c r="F19" s="20">
        <f>D19+E19</f>
        <v>1649.8974000000001</v>
      </c>
      <c r="G19" s="20">
        <f>F19*-15%</f>
        <v>-247.48461</v>
      </c>
      <c r="H19" s="21">
        <f>D19+E19+G19</f>
        <v>1402.4127900000001</v>
      </c>
      <c r="M19" s="22"/>
      <c r="N19" s="54">
        <f>H19*N2/100+H19</f>
        <v>1500.3517008217425</v>
      </c>
      <c r="O19" s="55"/>
    </row>
    <row r="20" spans="1:15" x14ac:dyDescent="0.25">
      <c r="A20" s="22" t="s">
        <v>6</v>
      </c>
      <c r="B20" s="22"/>
      <c r="C20" s="24"/>
      <c r="D20" s="25"/>
      <c r="E20" s="26"/>
      <c r="F20" s="26"/>
      <c r="G20" s="26"/>
      <c r="H20" s="26"/>
      <c r="I20" s="22"/>
      <c r="J20" s="22"/>
      <c r="K20" s="22"/>
      <c r="L20" s="22"/>
      <c r="M20" s="26">
        <f>H17+H18+H19</f>
        <v>62609.168590000001</v>
      </c>
      <c r="N20" s="54"/>
      <c r="O20" s="55">
        <f>N17+N18+N19</f>
        <v>66981.542988524583</v>
      </c>
    </row>
    <row r="21" spans="1:15" x14ac:dyDescent="0.25">
      <c r="A21" s="16" t="s">
        <v>27</v>
      </c>
      <c r="B21" s="16"/>
      <c r="C21" s="23"/>
      <c r="D21" s="19">
        <v>4066.4</v>
      </c>
      <c r="E21" s="20">
        <f>D21*-6%</f>
        <v>-243.98400000000001</v>
      </c>
      <c r="F21" s="20">
        <f>D21+E21</f>
        <v>3822.4160000000002</v>
      </c>
      <c r="G21" s="20">
        <f>F21*-15%</f>
        <v>-573.36239999999998</v>
      </c>
      <c r="H21" s="21">
        <f>D21+E21+G21</f>
        <v>3249.0536000000002</v>
      </c>
      <c r="M21" s="22"/>
      <c r="N21" s="54">
        <f>H21*N2/100+H21</f>
        <v>3475.9545332020289</v>
      </c>
      <c r="O21" s="55"/>
    </row>
    <row r="22" spans="1:15" x14ac:dyDescent="0.25">
      <c r="A22" s="16" t="s">
        <v>28</v>
      </c>
      <c r="B22" s="16"/>
      <c r="C22" s="23"/>
      <c r="D22" s="19">
        <v>3619.4</v>
      </c>
      <c r="E22" s="20">
        <f>D22*-6%</f>
        <v>-217.16399999999999</v>
      </c>
      <c r="F22" s="20">
        <f>D22+E22</f>
        <v>3402.2359999999999</v>
      </c>
      <c r="G22" s="20">
        <f>F22*-15%</f>
        <v>-510.33539999999994</v>
      </c>
      <c r="H22" s="21">
        <f>D22+E22+G22</f>
        <v>2891.9005999999999</v>
      </c>
      <c r="M22" s="22"/>
      <c r="N22" s="55">
        <f>H22*N2/100+H22</f>
        <v>3093.8593934368046</v>
      </c>
      <c r="O22" s="55"/>
    </row>
    <row r="23" spans="1:15" x14ac:dyDescent="0.25">
      <c r="A23" s="16" t="s">
        <v>29</v>
      </c>
      <c r="B23" s="16"/>
      <c r="C23" s="23"/>
      <c r="D23" s="19">
        <v>2014.72</v>
      </c>
      <c r="E23" s="20">
        <f>D23*-6%</f>
        <v>-120.8832</v>
      </c>
      <c r="F23" s="20">
        <f>D23+E23</f>
        <v>1893.8368</v>
      </c>
      <c r="G23" s="20">
        <f>F23*-15%</f>
        <v>-284.07551999999998</v>
      </c>
      <c r="H23" s="21">
        <f>D23+E23+G23</f>
        <v>1609.7612800000002</v>
      </c>
      <c r="M23" s="22"/>
      <c r="N23" s="55">
        <f>H23*N2/100+H23</f>
        <v>1722.1805816281703</v>
      </c>
      <c r="O23" s="55"/>
    </row>
    <row r="24" spans="1:15" x14ac:dyDescent="0.25">
      <c r="A24" s="22" t="s">
        <v>6</v>
      </c>
      <c r="B24" s="22"/>
      <c r="C24" s="24"/>
      <c r="D24" s="25"/>
      <c r="E24" s="26"/>
      <c r="F24" s="26"/>
      <c r="G24" s="26"/>
      <c r="H24" s="26"/>
      <c r="I24" s="22"/>
      <c r="J24" s="22"/>
      <c r="K24" s="22"/>
      <c r="L24" s="22"/>
      <c r="M24" s="26">
        <f>H21+H22+H23</f>
        <v>7750.7154800000008</v>
      </c>
      <c r="N24" s="55"/>
      <c r="O24" s="55">
        <f>N21+N22+N23</f>
        <v>8291.9945082670038</v>
      </c>
    </row>
    <row r="25" spans="1:15" x14ac:dyDescent="0.25">
      <c r="A25" s="22" t="s">
        <v>30</v>
      </c>
      <c r="B25" s="22"/>
      <c r="C25" s="24"/>
      <c r="D25" s="25">
        <v>29025.71</v>
      </c>
      <c r="E25" s="26">
        <f>D25*-6%</f>
        <v>-1741.5426</v>
      </c>
      <c r="F25" s="26">
        <f>D25+E25</f>
        <v>27284.167399999998</v>
      </c>
      <c r="G25" s="26">
        <f>F25*-15%</f>
        <v>-4092.6251099999995</v>
      </c>
      <c r="H25" s="26">
        <f>D25+E25+G25</f>
        <v>23191.542289999998</v>
      </c>
      <c r="I25" s="22"/>
      <c r="J25" s="22"/>
      <c r="K25" s="22"/>
      <c r="L25" s="22"/>
      <c r="M25" s="26">
        <f>H25</f>
        <v>23191.542289999998</v>
      </c>
      <c r="N25" s="55"/>
      <c r="O25" s="55">
        <f>M25*N2/100+M25</f>
        <v>24811.147022896777</v>
      </c>
    </row>
    <row r="26" spans="1:15" x14ac:dyDescent="0.25">
      <c r="A26" s="16" t="s">
        <v>31</v>
      </c>
      <c r="B26" s="16"/>
      <c r="C26" s="23"/>
      <c r="D26" s="19">
        <v>954.2</v>
      </c>
      <c r="E26" s="20">
        <f>D26*-6%</f>
        <v>-57.252000000000002</v>
      </c>
      <c r="F26" s="20">
        <f>D26+E26</f>
        <v>896.94800000000009</v>
      </c>
      <c r="G26" s="20">
        <f>F26*-15%</f>
        <v>-134.54220000000001</v>
      </c>
      <c r="H26" s="21">
        <f>D26+E26+G26</f>
        <v>762.40580000000011</v>
      </c>
      <c r="M26" s="22"/>
      <c r="N26" s="55">
        <f>H26*N2/100+H26</f>
        <v>815.64917754804651</v>
      </c>
      <c r="O26" s="55"/>
    </row>
    <row r="27" spans="1:15" x14ac:dyDescent="0.25">
      <c r="A27" s="16" t="s">
        <v>32</v>
      </c>
      <c r="B27" s="16"/>
      <c r="C27" s="23"/>
      <c r="D27" s="19">
        <v>1091.77</v>
      </c>
      <c r="E27" s="20">
        <f>D27*-6%</f>
        <v>-65.506199999999993</v>
      </c>
      <c r="F27" s="20">
        <f>D27+E27</f>
        <v>1026.2637999999999</v>
      </c>
      <c r="G27" s="20">
        <f>F27*-15%</f>
        <v>-153.93956999999997</v>
      </c>
      <c r="H27" s="21">
        <f>D27+E27+G27</f>
        <v>872.32422999999994</v>
      </c>
      <c r="M27" s="22"/>
      <c r="N27" s="55">
        <f>H27*N2/100+H27</f>
        <v>933.2438719048738</v>
      </c>
      <c r="O27" s="55"/>
    </row>
    <row r="28" spans="1:15" x14ac:dyDescent="0.25">
      <c r="A28" s="16" t="s">
        <v>33</v>
      </c>
      <c r="B28" s="16"/>
      <c r="C28" s="23"/>
      <c r="D28" s="19">
        <v>1748.35</v>
      </c>
      <c r="E28" s="20">
        <f>D28*-6%</f>
        <v>-104.901</v>
      </c>
      <c r="F28" s="20">
        <f>D28+E28</f>
        <v>1643.4489999999998</v>
      </c>
      <c r="G28" s="20">
        <f>F28*-15%</f>
        <v>-246.51734999999996</v>
      </c>
      <c r="H28" s="21">
        <f>D28+E28+G28</f>
        <v>1396.93165</v>
      </c>
      <c r="M28" s="22"/>
      <c r="N28" s="55">
        <f>H28*N2/100+H28</f>
        <v>1494.4877798848531</v>
      </c>
      <c r="O28" s="55"/>
    </row>
    <row r="29" spans="1:15" x14ac:dyDescent="0.25">
      <c r="A29" s="22" t="s">
        <v>6</v>
      </c>
      <c r="B29" s="22"/>
      <c r="C29" s="24"/>
      <c r="D29" s="25"/>
      <c r="E29" s="26"/>
      <c r="F29" s="26"/>
      <c r="G29" s="26"/>
      <c r="H29" s="26"/>
      <c r="I29" s="22"/>
      <c r="J29" s="22"/>
      <c r="K29" s="22"/>
      <c r="L29" s="22"/>
      <c r="M29" s="26">
        <f>H26+H27+H28</f>
        <v>3031.6616800000002</v>
      </c>
      <c r="N29" s="55"/>
      <c r="O29" s="55">
        <f>N26+N27+N28</f>
        <v>3243.3808293377733</v>
      </c>
    </row>
    <row r="30" spans="1:15" x14ac:dyDescent="0.25">
      <c r="A30" s="16" t="s">
        <v>34</v>
      </c>
      <c r="B30" s="16"/>
      <c r="C30" s="23"/>
      <c r="D30" s="19">
        <v>26533.52</v>
      </c>
      <c r="E30" s="20">
        <f>D30*-6%</f>
        <v>-1592.0111999999999</v>
      </c>
      <c r="F30" s="20">
        <f>D30+E30</f>
        <v>24941.5088</v>
      </c>
      <c r="G30" s="20">
        <f>F30*-15%</f>
        <v>-3741.2263199999998</v>
      </c>
      <c r="H30" s="21">
        <f>D30+E30+G30</f>
        <v>21200.282480000002</v>
      </c>
      <c r="M30" s="26"/>
      <c r="N30" s="55"/>
      <c r="O30" s="55"/>
    </row>
    <row r="31" spans="1:15" x14ac:dyDescent="0.25">
      <c r="A31" s="22" t="s">
        <v>6</v>
      </c>
      <c r="B31" s="22"/>
      <c r="C31" s="24"/>
      <c r="D31" s="27"/>
      <c r="E31" s="22"/>
      <c r="F31" s="22"/>
      <c r="G31" s="22"/>
      <c r="H31" s="22"/>
      <c r="I31" s="22"/>
      <c r="J31" s="22"/>
      <c r="K31" s="22"/>
      <c r="L31" s="22"/>
      <c r="M31" s="26">
        <f>H30</f>
        <v>21200.282480000002</v>
      </c>
      <c r="N31" s="55"/>
      <c r="O31" s="55">
        <f>M31*N2/100+M31</f>
        <v>22680.825576875541</v>
      </c>
    </row>
    <row r="32" spans="1:15" x14ac:dyDescent="0.25">
      <c r="A32" s="16" t="s">
        <v>35</v>
      </c>
      <c r="B32" s="16"/>
      <c r="C32" s="23"/>
      <c r="D32" s="19">
        <v>4815.96</v>
      </c>
      <c r="E32" s="20">
        <f>D32*-6%</f>
        <v>-288.95760000000001</v>
      </c>
      <c r="F32" s="20">
        <f>D32+E32</f>
        <v>4527.0024000000003</v>
      </c>
      <c r="G32" s="20">
        <f>F32*-15%</f>
        <v>-679.05036000000007</v>
      </c>
      <c r="H32" s="21">
        <f>D32+E32+G32</f>
        <v>3847.9520400000001</v>
      </c>
      <c r="M32" s="22"/>
      <c r="N32" s="55">
        <f>H32*N2/100+H32</f>
        <v>4116.6776494490568</v>
      </c>
      <c r="O32" s="55"/>
    </row>
    <row r="33" spans="1:15" x14ac:dyDescent="0.25">
      <c r="A33" s="16" t="s">
        <v>36</v>
      </c>
      <c r="B33" s="16"/>
      <c r="C33" s="23"/>
      <c r="D33" s="19">
        <v>6599.75</v>
      </c>
      <c r="E33" s="20">
        <f>D33*-6%</f>
        <v>-395.98500000000001</v>
      </c>
      <c r="F33" s="20">
        <f>D33+E33</f>
        <v>6203.7650000000003</v>
      </c>
      <c r="G33" s="20">
        <f>F33*-15%</f>
        <v>-930.56475</v>
      </c>
      <c r="H33" s="21">
        <f>D33+E33+G33</f>
        <v>5273.2002499999999</v>
      </c>
      <c r="M33" s="22"/>
      <c r="N33" s="55">
        <f>H33*N2/100+H33</f>
        <v>5641.4595048446017</v>
      </c>
      <c r="O33" s="55"/>
    </row>
    <row r="34" spans="1:15" x14ac:dyDescent="0.25">
      <c r="A34" s="16" t="s">
        <v>37</v>
      </c>
      <c r="B34" s="16"/>
      <c r="C34" s="23"/>
      <c r="D34" s="19">
        <v>7690.37</v>
      </c>
      <c r="E34" s="20">
        <f>D34*-6%</f>
        <v>-461.42219999999998</v>
      </c>
      <c r="F34" s="20">
        <f>D34+E34</f>
        <v>7228.9477999999999</v>
      </c>
      <c r="G34" s="20">
        <f>F34*-15%</f>
        <v>-1084.3421699999999</v>
      </c>
      <c r="H34" s="21">
        <f>D34+E34+G34</f>
        <v>6144.60563</v>
      </c>
      <c r="M34" s="22"/>
      <c r="N34" s="55">
        <f>H34*N2/100+H34</f>
        <v>6573.7203579335246</v>
      </c>
      <c r="O34" s="55"/>
    </row>
    <row r="35" spans="1:15" x14ac:dyDescent="0.25">
      <c r="A35" s="22" t="s">
        <v>6</v>
      </c>
      <c r="B35" s="22"/>
      <c r="C35" s="24"/>
      <c r="D35" s="25"/>
      <c r="E35" s="26"/>
      <c r="F35" s="26"/>
      <c r="G35" s="26"/>
      <c r="H35" s="26"/>
      <c r="I35" s="22"/>
      <c r="J35" s="22"/>
      <c r="K35" s="22"/>
      <c r="L35" s="22"/>
      <c r="M35" s="26">
        <f>H32+H33+H34</f>
        <v>15265.75792</v>
      </c>
      <c r="N35" s="55"/>
      <c r="O35" s="55">
        <f>N32+N33+N34</f>
        <v>16331.857512227183</v>
      </c>
    </row>
    <row r="36" spans="1:15" x14ac:dyDescent="0.25">
      <c r="A36" s="22" t="s">
        <v>38</v>
      </c>
      <c r="B36" s="22"/>
      <c r="C36" s="24"/>
      <c r="D36" s="25">
        <v>18915.169999999998</v>
      </c>
      <c r="E36" s="26">
        <f t="shared" ref="E36:E43" si="2">D36*-6%</f>
        <v>-1134.9101999999998</v>
      </c>
      <c r="F36" s="26">
        <f t="shared" ref="F36:F43" si="3">D36+E36</f>
        <v>17780.2598</v>
      </c>
      <c r="G36" s="26">
        <f>F36*-15%</f>
        <v>-2667.0389700000001</v>
      </c>
      <c r="H36" s="26">
        <f>D36+E36+G36</f>
        <v>15113.22083</v>
      </c>
      <c r="I36" s="22"/>
      <c r="J36" s="22"/>
      <c r="K36" s="22"/>
      <c r="L36" s="22"/>
      <c r="M36" s="26">
        <f>H36</f>
        <v>15113.22083</v>
      </c>
      <c r="N36" s="55"/>
      <c r="O36" s="55">
        <f>M36*N2/100+M36</f>
        <v>16168.667840789647</v>
      </c>
    </row>
    <row r="37" spans="1:15" x14ac:dyDescent="0.25">
      <c r="A37" s="22" t="s">
        <v>39</v>
      </c>
      <c r="B37" s="22"/>
      <c r="C37" s="24"/>
      <c r="D37" s="28">
        <v>27305.94</v>
      </c>
      <c r="E37" s="29">
        <f t="shared" si="2"/>
        <v>-1638.3563999999999</v>
      </c>
      <c r="F37" s="29">
        <f t="shared" si="3"/>
        <v>25667.583599999998</v>
      </c>
      <c r="G37" s="29">
        <f>F37*-15%</f>
        <v>-3850.1375399999997</v>
      </c>
      <c r="H37" s="29">
        <f>D37+E37+G37</f>
        <v>21817.446059999998</v>
      </c>
      <c r="I37" s="22"/>
      <c r="J37" s="22"/>
      <c r="K37" s="22"/>
      <c r="L37" s="22"/>
      <c r="M37" s="26">
        <f>H37</f>
        <v>21817.446059999998</v>
      </c>
      <c r="N37" s="55"/>
      <c r="O37" s="55">
        <f>M37*N2/100+M37</f>
        <v>23341.089397585725</v>
      </c>
    </row>
    <row r="38" spans="1:15" x14ac:dyDescent="0.25">
      <c r="A38" s="22" t="s">
        <v>40</v>
      </c>
      <c r="B38" s="22"/>
      <c r="C38" s="24"/>
      <c r="D38" s="25">
        <v>5325.07</v>
      </c>
      <c r="E38" s="26">
        <f t="shared" si="2"/>
        <v>-319.50419999999997</v>
      </c>
      <c r="F38" s="26">
        <f t="shared" si="3"/>
        <v>5005.5657999999994</v>
      </c>
      <c r="G38" s="26">
        <f>F38*-15%</f>
        <v>-750.83486999999991</v>
      </c>
      <c r="H38" s="26">
        <f>D38+E38+G38</f>
        <v>4254.7309299999997</v>
      </c>
      <c r="I38" s="22"/>
      <c r="J38" s="22"/>
      <c r="K38" s="22"/>
      <c r="L38" s="22"/>
      <c r="M38" s="26">
        <f>H38</f>
        <v>4254.7309299999997</v>
      </c>
      <c r="N38" s="55"/>
      <c r="O38" s="55">
        <f>M38*N2/100+M38</f>
        <v>4551.8643532653268</v>
      </c>
    </row>
    <row r="39" spans="1:15" x14ac:dyDescent="0.25">
      <c r="A39" s="22" t="s">
        <v>41</v>
      </c>
      <c r="B39" s="22"/>
      <c r="C39" s="24"/>
      <c r="D39" s="25">
        <v>596.76</v>
      </c>
      <c r="E39" s="26">
        <f t="shared" si="2"/>
        <v>-35.805599999999998</v>
      </c>
      <c r="F39" s="26">
        <f t="shared" si="3"/>
        <v>560.95439999999996</v>
      </c>
      <c r="G39" s="26">
        <f>F39*-15%</f>
        <v>-84.143159999999995</v>
      </c>
      <c r="H39" s="26">
        <f>D39+E39+G39</f>
        <v>476.81124</v>
      </c>
      <c r="I39" s="22"/>
      <c r="J39" s="22"/>
      <c r="K39" s="22"/>
      <c r="L39" s="22"/>
      <c r="M39" s="26">
        <f>H39</f>
        <v>476.81124</v>
      </c>
      <c r="N39" s="55"/>
      <c r="O39" s="55">
        <f>M39*N2/100+H39</f>
        <v>510.10983357112991</v>
      </c>
    </row>
    <row r="40" spans="1:15" x14ac:dyDescent="0.25">
      <c r="A40" s="16" t="s">
        <v>42</v>
      </c>
      <c r="B40" s="16"/>
      <c r="C40" s="23"/>
      <c r="D40" s="30">
        <v>935.91</v>
      </c>
      <c r="E40" s="26">
        <f t="shared" si="2"/>
        <v>-56.154599999999995</v>
      </c>
      <c r="F40" s="29">
        <f t="shared" si="3"/>
        <v>879.75540000000001</v>
      </c>
      <c r="G40" s="29"/>
      <c r="H40" s="29"/>
      <c r="I40" s="26">
        <f>F40</f>
        <v>879.75540000000001</v>
      </c>
      <c r="K40" s="26">
        <f>J44/2</f>
        <v>12919.223699999999</v>
      </c>
      <c r="M40" s="26"/>
      <c r="N40" s="55"/>
      <c r="O40" s="55">
        <f>K40*N2/100+K40</f>
        <v>13821.450709666988</v>
      </c>
    </row>
    <row r="41" spans="1:15" x14ac:dyDescent="0.25">
      <c r="A41" s="22" t="s">
        <v>43</v>
      </c>
      <c r="B41" s="22"/>
      <c r="C41" s="24"/>
      <c r="D41" s="25">
        <v>6996.82</v>
      </c>
      <c r="E41" s="26">
        <f t="shared" si="2"/>
        <v>-419.80919999999998</v>
      </c>
      <c r="F41" s="26">
        <f t="shared" si="3"/>
        <v>6577.0108</v>
      </c>
      <c r="G41" s="26"/>
      <c r="H41" s="21"/>
      <c r="I41" s="21">
        <f>F41</f>
        <v>6577.0108</v>
      </c>
      <c r="J41" s="20"/>
      <c r="K41" s="20"/>
      <c r="L41" s="20"/>
      <c r="M41" s="22"/>
      <c r="N41" s="55"/>
      <c r="O41" s="55"/>
    </row>
    <row r="42" spans="1:15" x14ac:dyDescent="0.25">
      <c r="A42" s="22" t="s">
        <v>44</v>
      </c>
      <c r="B42" s="22"/>
      <c r="C42" s="24"/>
      <c r="D42" s="25">
        <v>953.44</v>
      </c>
      <c r="E42" s="26">
        <f t="shared" si="2"/>
        <v>-57.206400000000002</v>
      </c>
      <c r="F42" s="26">
        <f t="shared" si="3"/>
        <v>896.23360000000002</v>
      </c>
      <c r="G42" s="26"/>
      <c r="H42" s="21"/>
      <c r="I42" s="21">
        <f>F42</f>
        <v>896.23360000000002</v>
      </c>
      <c r="J42" s="20"/>
      <c r="K42" s="20"/>
      <c r="L42" s="20"/>
      <c r="M42" s="22"/>
      <c r="N42" s="55"/>
      <c r="O42" s="55"/>
    </row>
    <row r="43" spans="1:15" x14ac:dyDescent="0.25">
      <c r="A43" s="22" t="s">
        <v>45</v>
      </c>
      <c r="B43" s="22"/>
      <c r="C43" s="24"/>
      <c r="D43" s="25">
        <v>18601.54</v>
      </c>
      <c r="E43" s="26">
        <f t="shared" si="2"/>
        <v>-1116.0924</v>
      </c>
      <c r="F43" s="26">
        <f t="shared" si="3"/>
        <v>17485.4476</v>
      </c>
      <c r="G43" s="26"/>
      <c r="H43" s="21"/>
      <c r="I43" s="21">
        <f>F43</f>
        <v>17485.4476</v>
      </c>
      <c r="J43" s="20"/>
      <c r="K43" s="20"/>
      <c r="L43" s="20"/>
      <c r="M43" s="22"/>
      <c r="N43" s="55"/>
      <c r="O43" s="55"/>
    </row>
    <row r="44" spans="1:15" x14ac:dyDescent="0.25">
      <c r="A44" s="16"/>
      <c r="B44" s="16"/>
      <c r="C44" s="23"/>
      <c r="D44" s="19"/>
      <c r="E44" s="20"/>
      <c r="F44" s="20"/>
      <c r="G44" s="20"/>
      <c r="H44" s="21"/>
      <c r="I44" s="20"/>
      <c r="J44" s="21">
        <f>I41+I42+I43+I40</f>
        <v>25838.447399999997</v>
      </c>
      <c r="K44" s="20"/>
      <c r="L44" s="21">
        <f>J44/2</f>
        <v>12919.223699999999</v>
      </c>
      <c r="M44" s="22"/>
      <c r="N44" s="55"/>
      <c r="O44" s="55">
        <f>L44*N2/100+L44</f>
        <v>13821.450709666988</v>
      </c>
    </row>
    <row r="45" spans="1:15" x14ac:dyDescent="0.25">
      <c r="A45" s="16" t="s">
        <v>46</v>
      </c>
      <c r="B45" s="16"/>
      <c r="C45" s="23"/>
      <c r="D45" s="19">
        <v>3781.36</v>
      </c>
      <c r="E45" s="20">
        <f>D45*-6%</f>
        <v>-226.88159999999999</v>
      </c>
      <c r="F45" s="20">
        <f>D45+E45</f>
        <v>3554.4784</v>
      </c>
      <c r="G45" s="20">
        <f t="shared" ref="G45:G46" si="4">F45*-15%</f>
        <v>-533.17175999999995</v>
      </c>
      <c r="H45" s="21">
        <f>D45+E45+G45</f>
        <v>3021.3066399999998</v>
      </c>
      <c r="M45" s="26">
        <f>H45</f>
        <v>3021.3066399999998</v>
      </c>
      <c r="N45" s="55"/>
      <c r="O45" s="55">
        <f>M45*N2/100+M45</f>
        <v>3232.3026346814927</v>
      </c>
    </row>
    <row r="46" spans="1:15" x14ac:dyDescent="0.25">
      <c r="A46" s="16" t="s">
        <v>47</v>
      </c>
      <c r="B46" s="16"/>
      <c r="C46" s="23"/>
      <c r="D46" s="19">
        <v>4178.43</v>
      </c>
      <c r="E46" s="20">
        <f>D46*-6%</f>
        <v>-250.70580000000001</v>
      </c>
      <c r="F46" s="20">
        <f>D46+E46</f>
        <v>3927.7242000000001</v>
      </c>
      <c r="G46" s="20">
        <f t="shared" si="4"/>
        <v>-589.15863000000002</v>
      </c>
      <c r="H46" s="21">
        <f>D46+E46+G46</f>
        <v>3338.5655700000002</v>
      </c>
      <c r="M46" s="26">
        <f>H46</f>
        <v>3338.5655700000002</v>
      </c>
      <c r="N46" s="55"/>
      <c r="O46" s="55">
        <f>M46*N2/100+M46</f>
        <v>3571.7176618550448</v>
      </c>
    </row>
    <row r="47" spans="1:15" x14ac:dyDescent="0.25">
      <c r="A47" s="16"/>
      <c r="B47" s="16"/>
      <c r="C47" s="23"/>
      <c r="D47" s="2"/>
      <c r="N47" s="55"/>
      <c r="O47" s="51"/>
    </row>
    <row r="48" spans="1:15" x14ac:dyDescent="0.25">
      <c r="A48" s="16"/>
      <c r="B48" s="16"/>
      <c r="C48" s="23"/>
      <c r="D48" s="19"/>
      <c r="E48" s="20"/>
      <c r="F48" s="20"/>
      <c r="G48" s="20">
        <f>SUM(G11:G47)</f>
        <v>-38430.728759999991</v>
      </c>
      <c r="H48" s="21"/>
      <c r="I48" s="20"/>
      <c r="J48" s="20"/>
      <c r="K48" s="20"/>
      <c r="L48" s="26">
        <f>-G48</f>
        <v>38430.728759999991</v>
      </c>
      <c r="M48" s="26"/>
      <c r="N48" s="55"/>
      <c r="O48" s="55">
        <f>L48*N2/100+L48</f>
        <v>41114.577441129179</v>
      </c>
    </row>
    <row r="49" spans="1:16" ht="15.75" thickBot="1" x14ac:dyDescent="0.3">
      <c r="B49" s="16"/>
      <c r="C49" s="23">
        <v>0.99999999999999989</v>
      </c>
      <c r="D49" s="19">
        <f>SUM(D11:D48)</f>
        <v>300046.06999999995</v>
      </c>
      <c r="E49" s="31">
        <f>SUM(E11:E48)</f>
        <v>-18002.764200000001</v>
      </c>
      <c r="F49" s="20"/>
      <c r="G49" s="20"/>
      <c r="H49" s="26">
        <f>SUM(H11:H48)</f>
        <v>217774.12964</v>
      </c>
      <c r="I49" s="20"/>
      <c r="J49" s="20"/>
      <c r="K49" s="26"/>
      <c r="L49" s="26">
        <f>SUM(L44:L48)</f>
        <v>51349.952459999986</v>
      </c>
      <c r="M49" s="32"/>
      <c r="N49" s="55"/>
      <c r="O49" s="55"/>
    </row>
    <row r="50" spans="1:16" ht="15.75" thickBot="1" x14ac:dyDescent="0.3">
      <c r="A50" t="s">
        <v>48</v>
      </c>
      <c r="B50" s="33" t="s">
        <v>49</v>
      </c>
      <c r="C50" s="34"/>
      <c r="D50" s="35"/>
      <c r="E50" s="36">
        <v>18002.759999999998</v>
      </c>
      <c r="F50" s="37"/>
      <c r="G50" s="37"/>
      <c r="H50" s="38">
        <f>H49</f>
        <v>217774.12964</v>
      </c>
      <c r="I50" s="37"/>
      <c r="J50" s="37"/>
      <c r="K50" s="38">
        <f>SUM(K40:K49)</f>
        <v>12919.223699999999</v>
      </c>
      <c r="L50" s="38">
        <f>L49</f>
        <v>51349.952459999986</v>
      </c>
      <c r="M50" s="39">
        <f>SUM(E50:L50)</f>
        <v>300046.06579999998</v>
      </c>
      <c r="N50" s="55"/>
      <c r="O50" s="55"/>
    </row>
    <row r="51" spans="1:16" x14ac:dyDescent="0.25">
      <c r="A51" s="51"/>
      <c r="B51" s="51"/>
      <c r="C51" s="51"/>
      <c r="D51" s="51"/>
      <c r="E51" s="55">
        <f>E50*N2/100+E50</f>
        <v>19260.000891382078</v>
      </c>
      <c r="F51" s="51"/>
      <c r="G51" s="51"/>
      <c r="H51" s="51"/>
      <c r="I51" s="51"/>
      <c r="J51" s="51"/>
      <c r="K51" s="51"/>
      <c r="L51" s="51"/>
      <c r="M51" s="51"/>
      <c r="N51" s="51"/>
      <c r="O51" s="55">
        <f>SUM(O11:O50)</f>
        <v>301740.08436019521</v>
      </c>
      <c r="P51" s="55">
        <f>SUM(E51:O51)</f>
        <v>321000.08525157731</v>
      </c>
    </row>
  </sheetData>
  <mergeCells count="2">
    <mergeCell ref="I1:K1"/>
    <mergeCell ref="M5:N5"/>
  </mergeCells>
  <pageMargins left="0" right="0" top="0.15748031496062992" bottom="0.15748031496062992" header="0.31496062992125984" footer="0.31496062992125984"/>
  <pageSetup paperSize="9" scale="76" orientation="landscape" verticalDpi="0" r:id="rId1"/>
  <ignoredErrors>
    <ignoredError sqref="N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Felix van Pelt</cp:lastModifiedBy>
  <cp:lastPrinted>2025-03-21T13:37:13Z</cp:lastPrinted>
  <dcterms:created xsi:type="dcterms:W3CDTF">2023-06-06T14:16:16Z</dcterms:created>
  <dcterms:modified xsi:type="dcterms:W3CDTF">2025-03-21T14:53:29Z</dcterms:modified>
</cp:coreProperties>
</file>